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507\Desktop\网站\"/>
    </mc:Choice>
  </mc:AlternateContent>
  <xr:revisionPtr revIDLastSave="0" documentId="13_ncr:1_{47223BCB-9B45-403C-A6B2-4431917DE817}" xr6:coauthVersionLast="47" xr6:coauthVersionMax="47" xr10:uidLastSave="{00000000-0000-0000-0000-000000000000}"/>
  <bookViews>
    <workbookView xWindow="-98" yWindow="-98" windowWidth="23236" windowHeight="13875" firstSheet="1" activeTab="1" xr2:uid="{00000000-000D-0000-FFFF-FFFF00000000}"/>
  </bookViews>
  <sheets>
    <sheet name="Sheet1" sheetId="1" state="hidden" r:id="rId1"/>
    <sheet name="千里眼收支差测算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1" l="1"/>
  <c r="O9" i="1"/>
  <c r="N9" i="1"/>
  <c r="K9" i="1"/>
  <c r="K5" i="1"/>
  <c r="O5" i="1" s="1"/>
  <c r="P5" i="1" s="1"/>
  <c r="N4" i="1"/>
  <c r="O4" i="1" s="1"/>
  <c r="P4" i="1" s="1"/>
  <c r="K4" i="1"/>
  <c r="N3" i="1"/>
  <c r="O3" i="1" s="1"/>
  <c r="P3" i="1" s="1"/>
  <c r="K3" i="1"/>
  <c r="N2" i="1"/>
  <c r="O2" i="1" s="1"/>
  <c r="P2" i="1" s="1"/>
  <c r="K2" i="1"/>
  <c r="O23" i="6"/>
  <c r="K23" i="6"/>
  <c r="I23" i="6"/>
  <c r="Q23" i="6" s="1"/>
  <c r="Q22" i="6"/>
  <c r="O22" i="6"/>
  <c r="R22" i="6" s="1"/>
  <c r="L22" i="6"/>
  <c r="O21" i="6"/>
  <c r="K21" i="6"/>
  <c r="I21" i="6"/>
  <c r="L21" i="6" s="1"/>
  <c r="O20" i="6"/>
  <c r="L20" i="6"/>
  <c r="I20" i="6"/>
  <c r="Q20" i="6" s="1"/>
  <c r="O18" i="6"/>
  <c r="I18" i="6"/>
  <c r="L18" i="6" s="1"/>
  <c r="O17" i="6"/>
  <c r="R17" i="6" s="1"/>
  <c r="I17" i="6"/>
  <c r="L17" i="6" s="1"/>
  <c r="S17" i="6" s="1"/>
  <c r="T17" i="6" s="1"/>
  <c r="O16" i="6"/>
  <c r="I16" i="6"/>
  <c r="Q16" i="6" s="1"/>
  <c r="R18" i="6" l="1"/>
  <c r="S18" i="6" s="1"/>
  <c r="T18" i="6" s="1"/>
  <c r="Q18" i="6"/>
  <c r="S22" i="6"/>
  <c r="T22" i="6" s="1"/>
  <c r="Q21" i="6"/>
  <c r="R21" i="6" s="1"/>
  <c r="S21" i="6" s="1"/>
  <c r="T21" i="6" s="1"/>
  <c r="R16" i="6"/>
  <c r="R23" i="6"/>
  <c r="R20" i="6"/>
  <c r="S20" i="6" s="1"/>
  <c r="T20" i="6" s="1"/>
  <c r="L16" i="6"/>
  <c r="S16" i="6" s="1"/>
  <c r="T16" i="6" s="1"/>
  <c r="L23" i="6"/>
  <c r="S23" i="6" s="1"/>
  <c r="T23" i="6" s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A71B74EBB69B40F8873C486881612A29" descr="左视45°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95600" y="2881630"/>
          <a:ext cx="10058400" cy="6131560"/>
        </a:xfrm>
        <a:prstGeom prst="rect">
          <a:avLst/>
        </a:prstGeom>
      </xdr:spPr>
    </xdr:pic>
  </etc:cellImage>
  <etc:cellImage>
    <xdr:pic>
      <xdr:nvPicPr>
        <xdr:cNvPr id="4" name="ID_5A440835EF3045BDBFFD47FFA2B80899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2209800" y="5715000"/>
          <a:ext cx="361950" cy="476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329F7E186C1346018180222C29D276D4" descr="S4601斜视图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02915" y="9188450"/>
          <a:ext cx="556260" cy="371475"/>
        </a:xfrm>
        <a:prstGeom prst="rect">
          <a:avLst/>
        </a:prstGeom>
      </xdr:spPr>
    </xdr:pic>
  </etc:cellImage>
  <etc:cellImage>
    <xdr:pic>
      <xdr:nvPicPr>
        <xdr:cNvPr id="7" name="ID_13D3E538C25E403B97A9D0BF9173AE99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2209800" y="666750"/>
          <a:ext cx="638810" cy="47625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<sst xmlns="http://schemas.openxmlformats.org/spreadsheetml/2006/main" count="157" uniqueCount="111">
  <si>
    <t>产品类型</t>
  </si>
  <si>
    <t>云存储结算变化</t>
  </si>
  <si>
    <t>定价</t>
  </si>
  <si>
    <t>产品名称</t>
  </si>
  <si>
    <t>协议期</t>
  </si>
  <si>
    <t>产品内容</t>
  </si>
  <si>
    <t>卖点</t>
  </si>
  <si>
    <t>单价</t>
  </si>
  <si>
    <t>酬金</t>
  </si>
  <si>
    <t>终端成本</t>
  </si>
  <si>
    <t>结算</t>
  </si>
  <si>
    <t>流量</t>
  </si>
  <si>
    <t>装维</t>
  </si>
  <si>
    <t>收入</t>
  </si>
  <si>
    <t>收支差</t>
  </si>
  <si>
    <t>收支差率</t>
  </si>
  <si>
    <t>设备要求</t>
  </si>
  <si>
    <t>办理路径</t>
  </si>
  <si>
    <t>事件升档全天</t>
  </si>
  <si>
    <r>
      <rPr>
        <b/>
        <sz val="12"/>
        <rFont val="微软雅黑"/>
        <family val="2"/>
        <charset val="134"/>
      </rPr>
      <t>升档云存储成本增加</t>
    </r>
    <r>
      <rPr>
        <b/>
        <sz val="12"/>
        <color rgb="FFFF0000"/>
        <rFont val="微软雅黑"/>
        <family val="2"/>
        <charset val="134"/>
      </rPr>
      <t>2.1元</t>
    </r>
    <r>
      <rPr>
        <b/>
        <sz val="12"/>
        <rFont val="微软雅黑"/>
        <family val="2"/>
        <charset val="134"/>
      </rPr>
      <t>/月</t>
    </r>
  </si>
  <si>
    <t>3元/月</t>
  </si>
  <si>
    <t>移动视联3天事件存储升档7天全天存储服务（用户已有设备）3元/月</t>
  </si>
  <si>
    <t>12个月</t>
  </si>
  <si>
    <t>7天全天存储</t>
  </si>
  <si>
    <t>用户在原有3天事件存储回看的基础上，升档至7天全天存储服务。到期自动续订</t>
  </si>
  <si>
    <t>无需出库</t>
  </si>
  <si>
    <t>省侧：移动视联算力界面；
线上：移动爱家APP</t>
  </si>
  <si>
    <r>
      <rPr>
        <b/>
        <sz val="12"/>
        <rFont val="微软雅黑"/>
        <family val="2"/>
        <charset val="134"/>
      </rPr>
      <t>升档云存储成本增加</t>
    </r>
    <r>
      <rPr>
        <b/>
        <sz val="12"/>
        <color rgb="FFFF0000"/>
        <rFont val="微软雅黑"/>
        <family val="2"/>
        <charset val="134"/>
      </rPr>
      <t>5.38元</t>
    </r>
    <r>
      <rPr>
        <b/>
        <sz val="12"/>
        <rFont val="微软雅黑"/>
        <family val="2"/>
        <charset val="134"/>
      </rPr>
      <t>/月</t>
    </r>
  </si>
  <si>
    <t>7元/月</t>
  </si>
  <si>
    <t>移动视联7天事件存储升档30天全天存储服务（用户已有设备）7元/月</t>
  </si>
  <si>
    <t>30天全天存储</t>
  </si>
  <si>
    <t>用户在原有7天事件存储回看的基础上，升档至30天全天存储服务。到期自动续订</t>
  </si>
  <si>
    <r>
      <rPr>
        <b/>
        <sz val="12"/>
        <rFont val="微软雅黑"/>
        <family val="2"/>
        <charset val="134"/>
      </rPr>
      <t>升档云存储成本增加</t>
    </r>
    <r>
      <rPr>
        <b/>
        <sz val="12"/>
        <color rgb="FFFF0000"/>
        <rFont val="微软雅黑"/>
        <family val="2"/>
        <charset val="134"/>
      </rPr>
      <t>3.72元</t>
    </r>
    <r>
      <rPr>
        <b/>
        <sz val="12"/>
        <rFont val="微软雅黑"/>
        <family val="2"/>
        <charset val="134"/>
      </rPr>
      <t>/月</t>
    </r>
  </si>
  <si>
    <t>5元/月</t>
  </si>
  <si>
    <t>移动视联30天事件存储升档30天全天存储服务（用户已有设备）5元/月</t>
  </si>
  <si>
    <t>用户在原有30天事件存储回看的基础上，升档至30天全天存储服务。到期自动续订</t>
  </si>
  <si>
    <t>全天升档全天</t>
  </si>
  <si>
    <r>
      <rPr>
        <b/>
        <sz val="12"/>
        <rFont val="微软雅黑"/>
        <family val="2"/>
        <charset val="134"/>
      </rPr>
      <t>升档云存储成本增加</t>
    </r>
    <r>
      <rPr>
        <b/>
        <sz val="12"/>
        <color rgb="FFFF0000"/>
        <rFont val="微软雅黑"/>
        <family val="2"/>
        <charset val="134"/>
      </rPr>
      <t>0.72元</t>
    </r>
    <r>
      <rPr>
        <b/>
        <sz val="12"/>
        <rFont val="微软雅黑"/>
        <family val="2"/>
        <charset val="134"/>
      </rPr>
      <t>/月</t>
    </r>
  </si>
  <si>
    <t>2元/月</t>
  </si>
  <si>
    <t>移动视联3天全天存储升档7天全天存储服务（用户已有设备）2元/月</t>
  </si>
  <si>
    <t>用户在原有3天全天存储回看的基础上，升档至7天全天存储服务。到期自动续订</t>
  </si>
  <si>
    <t>更名</t>
  </si>
  <si>
    <t>和家亲时光轨迹</t>
  </si>
  <si>
    <t>前期已有政策</t>
  </si>
  <si>
    <t>备注</t>
  </si>
  <si>
    <t>存量已有</t>
  </si>
  <si>
    <t>已有
升档云存储成本增加1.8元/月</t>
  </si>
  <si>
    <t>2.5元/月</t>
  </si>
  <si>
    <t>移动视联7天事件存储切换至7天全天服务（用户已有设备）2.5元/月</t>
  </si>
  <si>
    <t>6个月</t>
  </si>
  <si>
    <t>用户在原有7天事件存储回看的基础上，切换至7天全天存储服务</t>
  </si>
  <si>
    <t>移动视联算力界面</t>
  </si>
  <si>
    <r>
      <rPr>
        <b/>
        <sz val="16"/>
        <color theme="1"/>
        <rFont val="黑体"/>
        <family val="3"/>
        <charset val="134"/>
      </rPr>
      <t>（一）千里眼—</t>
    </r>
    <r>
      <rPr>
        <sz val="16"/>
        <color theme="1"/>
        <rFont val="黑体"/>
        <family val="3"/>
        <charset val="134"/>
      </rPr>
      <t>超高清全天存储，Ai统一按照</t>
    </r>
    <r>
      <rPr>
        <sz val="16"/>
        <color rgb="FFFF0000"/>
        <rFont val="黑体"/>
        <family val="3"/>
        <charset val="134"/>
      </rPr>
      <t>20分钟</t>
    </r>
    <r>
      <rPr>
        <sz val="16"/>
        <color theme="1"/>
        <rFont val="黑体"/>
        <family val="3"/>
        <charset val="134"/>
      </rPr>
      <t>抽帧报价参考，合约期36个月</t>
    </r>
  </si>
  <si>
    <t>1.餐饮、食品经营企业、普通生产企业：</t>
  </si>
  <si>
    <r>
      <rPr>
        <sz val="16"/>
        <color theme="1"/>
        <rFont val="仿宋_GB2312"/>
        <charset val="134"/>
      </rPr>
      <t>（1）场景一：有宽带有AI+7天云存储摄像头：</t>
    </r>
    <r>
      <rPr>
        <sz val="16"/>
        <color rgb="FF0000FF"/>
        <rFont val="仿宋_GB2312"/>
        <charset val="134"/>
      </rPr>
      <t>免费接入</t>
    </r>
  </si>
  <si>
    <t>（2）场景二：有宽带有7天云存储摄像头、无AI算法：10元/月7类AI</t>
  </si>
  <si>
    <t>（3）场景三：有宽带无摄像头</t>
  </si>
  <si>
    <t>①7天存储+7类AI（工帽、戴口罩、着装、员工打电话、员工吸烟、垃圾桶未盖、老鼠检测）</t>
  </si>
  <si>
    <t>价格：20</t>
  </si>
  <si>
    <t>②7天存储+11类AI</t>
  </si>
  <si>
    <t>价格：30（接入费5元，云存+AI融合25元）</t>
  </si>
  <si>
    <t>（4）场景四：无宽带无摄像头</t>
  </si>
  <si>
    <t>新增139融合套餐：65G流量+1000分钟通话+千兆宽带+FTTR+千里眼（7天全天云存储+AI）</t>
  </si>
  <si>
    <t>2.特殊生产企业：</t>
  </si>
  <si>
    <t>（1）场景一：有宽带无摄像头：15天存储（基础15天，再免费赠送15天）+11类AI</t>
  </si>
  <si>
    <t>价格：35（云存储+AI：35元，接入费0）</t>
  </si>
  <si>
    <t>企业场景</t>
  </si>
  <si>
    <t>场景</t>
  </si>
  <si>
    <t>订购方式</t>
  </si>
  <si>
    <t>终端型号</t>
  </si>
  <si>
    <t>云存储</t>
  </si>
  <si>
    <t>AI能力</t>
  </si>
  <si>
    <t>包含服务</t>
  </si>
  <si>
    <t>资费代码（服务计划：211200591725）
千里眼_OneIct平台（标准产品）</t>
  </si>
  <si>
    <t>月
资费</t>
  </si>
  <si>
    <t>接入费</t>
  </si>
  <si>
    <t>云存储/AI
资费</t>
  </si>
  <si>
    <t>3年收入</t>
  </si>
  <si>
    <t>云存储
成本</t>
  </si>
  <si>
    <t>云结算
成本</t>
  </si>
  <si>
    <t>装维成本</t>
  </si>
  <si>
    <t>成本合计</t>
  </si>
  <si>
    <t>餐饮、食品经营企业、普通生产企业</t>
  </si>
  <si>
    <t>有宽带无摄像头</t>
  </si>
  <si>
    <t>ESOP</t>
  </si>
  <si>
    <t>C4507/E501</t>
  </si>
  <si>
    <t>7天</t>
  </si>
  <si>
    <t>无</t>
  </si>
  <si>
    <t>包含免费平台接入使用、装维服务，提供7天标清云存储</t>
  </si>
  <si>
    <t>接入费：221057002801千里眼_OneIct平台5元接入费（月）
云存储：221057002805千里眼_OneIct平台标准云存储7天</t>
  </si>
  <si>
    <t>E509/C4607/A406</t>
  </si>
  <si>
    <t>7种算法</t>
  </si>
  <si>
    <t>包含免费平台接入使用、装维服务，提供7天标清云存储+AI应用-明厨亮灶行业版（20分钟抽帧）（未戴帽子检测、未戴口罩检测、厨师服识别、玩手机检测、抽烟检测、垃圾桶检测、鼠患检测）</t>
  </si>
  <si>
    <r>
      <rPr>
        <sz val="16"/>
        <color rgb="FF000000"/>
        <rFont val="微软雅黑"/>
        <family val="2"/>
        <charset val="134"/>
      </rPr>
      <t>接入费：221057002801千里眼_OneIct平台5元接入费（月）
云存储+AI融合：221057005822明厨亮灶-后厨监管7天存储版，</t>
    </r>
    <r>
      <rPr>
        <sz val="16"/>
        <color rgb="FFFF0000"/>
        <rFont val="微软雅黑"/>
        <family val="2"/>
        <charset val="134"/>
      </rPr>
      <t>设置优惠值</t>
    </r>
  </si>
  <si>
    <t>11种算法</t>
  </si>
  <si>
    <t>包含免费平台接入使用及装维服务，提供7天云存储+AI应用-明厨亮灶行业版（未戴帽子检测、未戴口罩检测、厨师服识别、玩手机检测、抽烟检测、垃圾桶检测、鼠患检测）+手套检测+镜头遮挡+镜头模糊+离岗明火</t>
  </si>
  <si>
    <r>
      <rPr>
        <sz val="16"/>
        <color rgb="FF000000"/>
        <rFont val="微软雅黑"/>
        <family val="2"/>
        <charset val="134"/>
      </rPr>
      <t xml:space="preserve">接入费：221057002801千里眼_OneIct平台5元接入费（月）
云存储+AI融合：221057005824明厨亮灶-后厨全方位监管7天存储版  </t>
    </r>
    <r>
      <rPr>
        <sz val="16"/>
        <color rgb="FFFF0000"/>
        <rFont val="微软雅黑"/>
        <family val="2"/>
        <charset val="134"/>
      </rPr>
      <t>设置优惠值</t>
    </r>
  </si>
  <si>
    <t>无宽带无摄像头</t>
  </si>
  <si>
    <t>CRM</t>
  </si>
  <si>
    <r>
      <rPr>
        <sz val="16"/>
        <color theme="1"/>
        <rFont val="宋体"/>
        <family val="3"/>
        <charset val="134"/>
        <scheme val="minor"/>
      </rPr>
      <t>新增139融合套餐：65G流量+1000分钟通话+千兆宽带+FTTR+千里眼（7天全天云存储+AI），</t>
    </r>
    <r>
      <rPr>
        <sz val="16"/>
        <color rgb="FFFF0000"/>
        <rFont val="宋体"/>
        <family val="3"/>
        <charset val="134"/>
        <scheme val="minor"/>
      </rPr>
      <t>千里眼上线20元/月资费包（需新配置）</t>
    </r>
  </si>
  <si>
    <t>特殊生产企业</t>
  </si>
  <si>
    <t>S4601</t>
  </si>
  <si>
    <t>30天（基础15天，再免费赠送15天）</t>
  </si>
  <si>
    <t>包含免费平台接入使用及装维服务，提供30天云存储+AI告警+AI应用-明厨亮灶专业版（未戴帽子检测、未戴口罩检测、厨师服识别、玩手机检测、抽烟检测、垃圾桶检测、鼠患检测）+手套检测+镜头遮挡+镜头模糊+离岗明火</t>
  </si>
  <si>
    <t>接入费：0元不订购
云存储+AI融合：221057005825明厨亮灶-后厨全方位监管30天存储版</t>
  </si>
  <si>
    <t>15天</t>
  </si>
  <si>
    <t>包含免费平台接入使用及装维服务，提供15天云存储+AI告警+AI应用-明厨亮灶专业版（未戴帽子检测、未戴口罩检测、厨师服识别、玩手机检测、抽烟检测、垃圾桶检测、鼠患检测）</t>
  </si>
  <si>
    <r>
      <rPr>
        <sz val="16"/>
        <color rgb="FF000000"/>
        <rFont val="微软雅黑"/>
        <family val="2"/>
        <charset val="134"/>
      </rPr>
      <t xml:space="preserve">接入费：221057002801千里眼_OneIct平台5元接入费（月）
云存储：221057003791千里眼_OneIct平台标准云存储15天
AI：221057003721AI应用-明厨亮灶行业版  </t>
    </r>
    <r>
      <rPr>
        <sz val="16"/>
        <color rgb="FFFF0000"/>
        <rFont val="微软雅黑"/>
        <family val="2"/>
        <charset val="134"/>
      </rPr>
      <t>设置优惠值</t>
    </r>
  </si>
  <si>
    <t>S4706
（本地存储64GB版）</t>
  </si>
  <si>
    <t>包含免费平台接入使用及装维服务，提供30天云存储+30天AI告警+AI应用-明厨亮灶专业版（未戴帽子检测、未戴口罩检测、厨师服识别、玩手机检测、抽烟检测、垃圾桶检测、鼠患检测）+手套检测+镜头遮挡+镜头模糊+离岗明火（5分钟抽帧）</t>
  </si>
  <si>
    <r>
      <rPr>
        <sz val="16"/>
        <color rgb="FF000000"/>
        <rFont val="微软雅黑"/>
        <family val="2"/>
        <charset val="134"/>
      </rPr>
      <t xml:space="preserve">接入费：0元不订购
云存储+AI融合：221057005825明厨亮灶-后厨全方位监管30天存储版   </t>
    </r>
    <r>
      <rPr>
        <sz val="16"/>
        <color rgb="FFFF0000"/>
        <rFont val="微软雅黑"/>
        <family val="2"/>
        <charset val="134"/>
      </rPr>
      <t>设置优惠值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</si>
</sst>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0_ "/>
    <numFmt numFmtId="179" formatCode="0.0_ "/>
    <numFmt numFmtId="180" formatCode="0.00_);[Red]\(0.00\)"/>
  </numFmts>
  <fonts count="24">
    <font>
      <sz val="11"/>
      <color theme="1"/>
      <name val="宋体"/>
      <charset val="134"/>
      <scheme val="minor"/>
    </font>
    <font>
      <b/>
      <sz val="16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rgb="FF000000"/>
      <name val="微软雅黑"/>
      <family val="2"/>
      <charset val="134"/>
    </font>
    <font>
      <b/>
      <sz val="16"/>
      <color rgb="FFFFFFFF"/>
      <name val="微软雅黑"/>
      <family val="2"/>
      <charset val="134"/>
    </font>
    <font>
      <sz val="16"/>
      <color theme="1"/>
      <name val="微软雅黑"/>
      <family val="2"/>
      <charset val="134"/>
    </font>
    <font>
      <b/>
      <sz val="16"/>
      <color rgb="FFFF0000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b/>
      <sz val="12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6"/>
      <color rgb="FFFF0000"/>
      <name val="黑体"/>
      <family val="3"/>
      <charset val="134"/>
    </font>
    <font>
      <sz val="16"/>
      <color rgb="FF0000FF"/>
      <name val="仿宋_GB2312"/>
      <charset val="134"/>
    </font>
    <font>
      <sz val="16"/>
      <color rgb="FFFF0000"/>
      <name val="微软雅黑"/>
      <family val="2"/>
      <charset val="134"/>
    </font>
    <font>
      <sz val="16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22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178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8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179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0" fontId="6" fillId="4" borderId="1" xfId="1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180" fontId="11" fillId="0" borderId="1" xfId="0" applyNumberFormat="1" applyFont="1" applyBorder="1" applyAlignment="1">
      <alignment horizontal="center" vertical="center"/>
    </xf>
    <xf numFmtId="180" fontId="17" fillId="0" borderId="1" xfId="0" applyNumberFormat="1" applyFont="1" applyBorder="1" applyAlignment="1">
      <alignment horizontal="center" vertical="center"/>
    </xf>
    <xf numFmtId="9" fontId="17" fillId="0" borderId="1" xfId="1" applyFont="1" applyBorder="1" applyAlignment="1">
      <alignment horizontal="center" vertical="center"/>
    </xf>
    <xf numFmtId="9" fontId="10" fillId="6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9" fontId="10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4">
    <dxf>
      <fill>
        <patternFill patternType="gray0625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gray0625">
          <bgColor rgb="FFFF0000"/>
        </patternFill>
      </fill>
    </dxf>
    <dxf>
      <fill>
        <patternFill patternType="solid">
          <bgColor rgb="FF00B0F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media/image2.jpeg"/><Relationship Id="rId1" Type="http://schemas.openxmlformats.org/officeDocument/2006/relationships/image" Target="media/image1.png"/><Relationship Id="rId5" Type="http://schemas.openxmlformats.org/officeDocument/2006/relationships/image" Target="media/image4.jpeg"/><Relationship Id="rId4" Type="http://schemas.openxmlformats.org/officeDocument/2006/relationships/image" Target="media/image3.pn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0/cellImage" Target="cellimag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9"/>
  <sheetViews>
    <sheetView workbookViewId="0">
      <selection sqref="A1:XFD1048576"/>
    </sheetView>
  </sheetViews>
  <sheetFormatPr defaultColWidth="8.86328125" defaultRowHeight="16.149999999999999"/>
  <cols>
    <col min="1" max="1" width="8.86328125" style="30"/>
    <col min="2" max="2" width="17.46484375" style="28" customWidth="1"/>
    <col min="3" max="3" width="8.86328125" style="30"/>
    <col min="4" max="4" width="19.796875" style="28" customWidth="1"/>
    <col min="5" max="6" width="8.86328125" style="28"/>
    <col min="7" max="7" width="30.19921875" style="28" customWidth="1"/>
    <col min="8" max="10" width="8.86328125" style="28"/>
    <col min="11" max="11" width="9" style="28"/>
    <col min="12" max="15" width="8.86328125" style="28"/>
    <col min="16" max="16" width="11.796875" style="28" customWidth="1"/>
    <col min="17" max="17" width="10" style="28" customWidth="1"/>
    <col min="18" max="18" width="8.86328125" style="28"/>
    <col min="19" max="19" width="14.33203125" style="28"/>
    <col min="20" max="16384" width="8.86328125" style="28"/>
  </cols>
  <sheetData>
    <row r="1" spans="1:19" ht="36" customHeight="1">
      <c r="A1" s="31" t="s">
        <v>0</v>
      </c>
      <c r="B1" s="32" t="s">
        <v>1</v>
      </c>
      <c r="C1" s="31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2" t="s">
        <v>17</v>
      </c>
    </row>
    <row r="2" spans="1:19" ht="117" customHeight="1">
      <c r="A2" s="67" t="s">
        <v>18</v>
      </c>
      <c r="B2" s="34" t="s">
        <v>19</v>
      </c>
      <c r="C2" s="35" t="s">
        <v>20</v>
      </c>
      <c r="D2" s="32" t="s">
        <v>21</v>
      </c>
      <c r="E2" s="36" t="s">
        <v>22</v>
      </c>
      <c r="F2" s="37" t="s">
        <v>23</v>
      </c>
      <c r="G2" s="38" t="s">
        <v>24</v>
      </c>
      <c r="H2" s="39">
        <v>3</v>
      </c>
      <c r="I2" s="39">
        <v>6</v>
      </c>
      <c r="J2" s="39">
        <v>0</v>
      </c>
      <c r="K2" s="49">
        <f>(3.4-1.3)*12*0.65</f>
        <v>16.38</v>
      </c>
      <c r="L2" s="39">
        <v>0</v>
      </c>
      <c r="M2" s="39">
        <v>0</v>
      </c>
      <c r="N2" s="39">
        <f>3*12</f>
        <v>36</v>
      </c>
      <c r="O2" s="50">
        <f>N2-M2-L2-K2-J2-I2</f>
        <v>13.620000000000001</v>
      </c>
      <c r="P2" s="51">
        <f>O2/N2</f>
        <v>0.37833333333333335</v>
      </c>
      <c r="Q2" s="53" t="s">
        <v>25</v>
      </c>
      <c r="R2" s="70" t="s">
        <v>26</v>
      </c>
      <c r="S2" s="54"/>
    </row>
    <row r="3" spans="1:19" ht="85.05" customHeight="1">
      <c r="A3" s="68"/>
      <c r="B3" s="34" t="s">
        <v>27</v>
      </c>
      <c r="C3" s="35" t="s">
        <v>28</v>
      </c>
      <c r="D3" s="32" t="s">
        <v>29</v>
      </c>
      <c r="E3" s="36" t="s">
        <v>22</v>
      </c>
      <c r="F3" s="37" t="s">
        <v>30</v>
      </c>
      <c r="G3" s="38" t="s">
        <v>31</v>
      </c>
      <c r="H3" s="39">
        <v>7</v>
      </c>
      <c r="I3" s="39">
        <v>14</v>
      </c>
      <c r="J3" s="39">
        <v>0</v>
      </c>
      <c r="K3" s="49">
        <f>(6.98-1.6)*12*0.65</f>
        <v>41.964000000000006</v>
      </c>
      <c r="L3" s="39">
        <v>0</v>
      </c>
      <c r="M3" s="39">
        <v>0</v>
      </c>
      <c r="N3" s="39">
        <f>7*12</f>
        <v>84</v>
      </c>
      <c r="O3" s="50">
        <f>N3-M3-L3-K3-J3-I3</f>
        <v>28.035999999999994</v>
      </c>
      <c r="P3" s="51">
        <f>O3/N3</f>
        <v>0.3337619047619047</v>
      </c>
      <c r="Q3" s="53" t="s">
        <v>25</v>
      </c>
      <c r="R3" s="70"/>
      <c r="S3" s="54"/>
    </row>
    <row r="4" spans="1:19" ht="85.05" customHeight="1">
      <c r="A4" s="69"/>
      <c r="B4" s="34" t="s">
        <v>32</v>
      </c>
      <c r="C4" s="35" t="s">
        <v>33</v>
      </c>
      <c r="D4" s="32" t="s">
        <v>34</v>
      </c>
      <c r="E4" s="36" t="s">
        <v>22</v>
      </c>
      <c r="F4" s="37" t="s">
        <v>30</v>
      </c>
      <c r="G4" s="38" t="s">
        <v>35</v>
      </c>
      <c r="H4" s="39">
        <v>5</v>
      </c>
      <c r="I4" s="39">
        <v>10</v>
      </c>
      <c r="J4" s="39">
        <v>0</v>
      </c>
      <c r="K4" s="49">
        <f>3.72*12*0.65</f>
        <v>29.016000000000002</v>
      </c>
      <c r="L4" s="39">
        <v>0</v>
      </c>
      <c r="M4" s="39">
        <v>0</v>
      </c>
      <c r="N4" s="39">
        <f>7*12</f>
        <v>84</v>
      </c>
      <c r="O4" s="50">
        <f>N4-M4-L4-K4-J4-I4</f>
        <v>44.983999999999995</v>
      </c>
      <c r="P4" s="51">
        <f>O4/N4</f>
        <v>0.53552380952380951</v>
      </c>
      <c r="Q4" s="53" t="s">
        <v>25</v>
      </c>
      <c r="R4" s="70"/>
      <c r="S4" s="54"/>
    </row>
    <row r="5" spans="1:19" ht="112.05" customHeight="1">
      <c r="A5" s="34" t="s">
        <v>36</v>
      </c>
      <c r="B5" s="34" t="s">
        <v>37</v>
      </c>
      <c r="C5" s="35" t="s">
        <v>38</v>
      </c>
      <c r="D5" s="32" t="s">
        <v>39</v>
      </c>
      <c r="E5" s="36" t="s">
        <v>22</v>
      </c>
      <c r="F5" s="37" t="s">
        <v>23</v>
      </c>
      <c r="G5" s="38" t="s">
        <v>40</v>
      </c>
      <c r="H5" s="39">
        <v>2</v>
      </c>
      <c r="I5" s="39">
        <v>4</v>
      </c>
      <c r="J5" s="39">
        <v>0</v>
      </c>
      <c r="K5" s="49">
        <f>(3.4-2.68)*12*0.65</f>
        <v>5.6159999999999979</v>
      </c>
      <c r="L5" s="39">
        <v>0</v>
      </c>
      <c r="M5" s="39">
        <v>0</v>
      </c>
      <c r="N5" s="39">
        <v>24</v>
      </c>
      <c r="O5" s="50">
        <f>N5-M5-L5-K5-J5-I5</f>
        <v>14.384</v>
      </c>
      <c r="P5" s="51">
        <f>O5/N5</f>
        <v>0.59933333333333338</v>
      </c>
      <c r="Q5" s="53" t="s">
        <v>25</v>
      </c>
      <c r="R5" s="70"/>
      <c r="S5" s="54"/>
    </row>
    <row r="6" spans="1:19" customFormat="1">
      <c r="A6" s="40" t="s">
        <v>41</v>
      </c>
      <c r="B6" s="40" t="s">
        <v>42</v>
      </c>
      <c r="C6" s="40" t="s">
        <v>20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28"/>
    </row>
    <row r="7" spans="1:19">
      <c r="A7" s="66" t="s">
        <v>43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</row>
    <row r="8" spans="1:19" ht="33.75">
      <c r="A8" s="41" t="s">
        <v>0</v>
      </c>
      <c r="B8" s="42" t="s">
        <v>44</v>
      </c>
      <c r="C8" s="41" t="s">
        <v>2</v>
      </c>
      <c r="D8" s="43" t="s">
        <v>3</v>
      </c>
      <c r="E8" s="43" t="s">
        <v>4</v>
      </c>
      <c r="F8" s="43" t="s">
        <v>5</v>
      </c>
      <c r="G8" s="43" t="s">
        <v>6</v>
      </c>
      <c r="H8" s="43" t="s">
        <v>7</v>
      </c>
      <c r="I8" s="43" t="s">
        <v>8</v>
      </c>
      <c r="J8" s="43" t="s">
        <v>9</v>
      </c>
      <c r="K8" s="43" t="s">
        <v>10</v>
      </c>
      <c r="L8" s="43" t="s">
        <v>11</v>
      </c>
      <c r="M8" s="43" t="s">
        <v>12</v>
      </c>
      <c r="N8" s="43" t="s">
        <v>13</v>
      </c>
      <c r="O8" s="43" t="s">
        <v>14</v>
      </c>
      <c r="P8" s="43" t="s">
        <v>15</v>
      </c>
      <c r="Q8" s="43" t="s">
        <v>16</v>
      </c>
      <c r="R8" s="42" t="s">
        <v>17</v>
      </c>
    </row>
    <row r="9" spans="1:19" s="29" customFormat="1" ht="75" customHeight="1">
      <c r="A9" s="44" t="s">
        <v>45</v>
      </c>
      <c r="B9" s="44" t="s">
        <v>46</v>
      </c>
      <c r="C9" s="45" t="s">
        <v>47</v>
      </c>
      <c r="D9" s="40" t="s">
        <v>48</v>
      </c>
      <c r="E9" s="46" t="s">
        <v>49</v>
      </c>
      <c r="F9" s="44" t="s">
        <v>23</v>
      </c>
      <c r="G9" s="47" t="s">
        <v>50</v>
      </c>
      <c r="H9" s="48">
        <v>2.5</v>
      </c>
      <c r="I9" s="48">
        <v>4</v>
      </c>
      <c r="J9" s="48">
        <v>0</v>
      </c>
      <c r="K9" s="48">
        <f>1.9*6*0.65</f>
        <v>7.4099999999999993</v>
      </c>
      <c r="L9" s="48">
        <v>0</v>
      </c>
      <c r="M9" s="48">
        <v>0</v>
      </c>
      <c r="N9" s="48">
        <f>H9*6</f>
        <v>15</v>
      </c>
      <c r="O9" s="48">
        <f>N9-M9-L9-K9-J9-I9</f>
        <v>3.5900000000000007</v>
      </c>
      <c r="P9" s="52">
        <f>O9/N9</f>
        <v>0.23933333333333337</v>
      </c>
      <c r="Q9" s="40" t="s">
        <v>25</v>
      </c>
      <c r="R9" s="40" t="s">
        <v>51</v>
      </c>
    </row>
  </sheetData>
  <mergeCells count="3">
    <mergeCell ref="A7:R7"/>
    <mergeCell ref="A2:A4"/>
    <mergeCell ref="R2:R5"/>
  </mergeCells>
  <phoneticPr fontId="2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T23"/>
  <sheetViews>
    <sheetView tabSelected="1" topLeftCell="A10" zoomScale="40" zoomScaleNormal="40" workbookViewId="0">
      <selection activeCell="D19" sqref="D19:T19"/>
    </sheetView>
  </sheetViews>
  <sheetFormatPr defaultColWidth="9" defaultRowHeight="13.5"/>
  <cols>
    <col min="1" max="1" width="49.46484375" customWidth="1"/>
    <col min="2" max="2" width="30" customWidth="1"/>
    <col min="3" max="3" width="18.265625" customWidth="1"/>
    <col min="4" max="4" width="36.33203125" customWidth="1"/>
    <col min="5" max="5" width="35.1328125" customWidth="1"/>
    <col min="6" max="6" width="17.33203125" customWidth="1"/>
    <col min="7" max="8" width="84.86328125" style="1" customWidth="1"/>
    <col min="9" max="9" width="11.19921875" style="1" customWidth="1"/>
    <col min="12" max="12" width="9.19921875"/>
    <col min="13" max="13" width="11"/>
    <col min="17" max="17" width="9.19921875"/>
    <col min="18" max="18" width="13"/>
    <col min="19" max="19" width="11.6640625"/>
    <col min="20" max="20" width="13"/>
  </cols>
  <sheetData>
    <row r="1" spans="1:20" ht="20.25">
      <c r="A1" s="2" t="s">
        <v>52</v>
      </c>
      <c r="B1" s="3"/>
      <c r="C1" s="3"/>
      <c r="D1" s="3"/>
    </row>
    <row r="2" spans="1:20" ht="20.25">
      <c r="A2" s="4" t="s">
        <v>53</v>
      </c>
      <c r="B2" s="3"/>
      <c r="C2" s="3"/>
      <c r="D2" s="3"/>
    </row>
    <row r="3" spans="1:20" ht="20.25">
      <c r="A3" s="5" t="s">
        <v>54</v>
      </c>
      <c r="B3" s="3"/>
      <c r="C3" s="3"/>
      <c r="D3" s="3"/>
    </row>
    <row r="4" spans="1:20" ht="20.25">
      <c r="A4" s="5" t="s">
        <v>55</v>
      </c>
      <c r="B4" s="3"/>
      <c r="C4" s="3"/>
      <c r="D4" s="3"/>
    </row>
    <row r="5" spans="1:20" ht="20.25">
      <c r="A5" s="5" t="s">
        <v>56</v>
      </c>
      <c r="B5" s="3"/>
      <c r="C5" s="3"/>
      <c r="D5" s="3"/>
    </row>
    <row r="6" spans="1:20" ht="20.25">
      <c r="A6" s="6" t="s">
        <v>57</v>
      </c>
      <c r="B6" s="3"/>
      <c r="C6" s="3"/>
      <c r="D6" s="3"/>
    </row>
    <row r="7" spans="1:20" ht="20.25">
      <c r="A7" s="7" t="s">
        <v>58</v>
      </c>
      <c r="B7" s="3"/>
      <c r="C7" s="3"/>
      <c r="D7" s="3"/>
    </row>
    <row r="8" spans="1:20" ht="20.25">
      <c r="A8" s="5" t="s">
        <v>59</v>
      </c>
      <c r="B8" s="3"/>
      <c r="C8" s="3"/>
      <c r="D8" s="3"/>
    </row>
    <row r="9" spans="1:20" ht="20.25">
      <c r="A9" s="7" t="s">
        <v>60</v>
      </c>
      <c r="B9" s="3"/>
      <c r="C9" s="3"/>
      <c r="D9" s="3"/>
    </row>
    <row r="10" spans="1:20" ht="20.25">
      <c r="A10" s="5" t="s">
        <v>61</v>
      </c>
      <c r="B10" s="3"/>
      <c r="C10" s="3"/>
      <c r="D10" s="3"/>
    </row>
    <row r="11" spans="1:20" ht="20.25">
      <c r="A11" s="7" t="s">
        <v>62</v>
      </c>
      <c r="B11" s="3"/>
      <c r="C11" s="3"/>
      <c r="D11" s="3"/>
    </row>
    <row r="12" spans="1:20" ht="20.25">
      <c r="A12" s="4" t="s">
        <v>63</v>
      </c>
      <c r="B12" s="3"/>
      <c r="C12" s="3"/>
      <c r="D12" s="3"/>
    </row>
    <row r="13" spans="1:20" ht="20.25">
      <c r="A13" s="5" t="s">
        <v>64</v>
      </c>
      <c r="B13" s="3"/>
      <c r="C13" s="3"/>
      <c r="D13" s="3"/>
    </row>
    <row r="14" spans="1:20" ht="20.25">
      <c r="A14" s="7" t="s">
        <v>65</v>
      </c>
      <c r="B14" s="3"/>
      <c r="C14" s="3"/>
      <c r="D14" s="3"/>
    </row>
    <row r="15" spans="1:20" ht="68.650000000000006">
      <c r="A15" s="8" t="s">
        <v>66</v>
      </c>
      <c r="B15" s="8" t="s">
        <v>67</v>
      </c>
      <c r="C15" s="8" t="s">
        <v>68</v>
      </c>
      <c r="D15" s="8" t="s">
        <v>69</v>
      </c>
      <c r="E15" s="8" t="s">
        <v>70</v>
      </c>
      <c r="F15" s="8" t="s">
        <v>71</v>
      </c>
      <c r="G15" s="9" t="s">
        <v>72</v>
      </c>
      <c r="H15" s="9" t="s">
        <v>73</v>
      </c>
      <c r="I15" s="17" t="s">
        <v>74</v>
      </c>
      <c r="J15" s="18" t="s">
        <v>75</v>
      </c>
      <c r="K15" s="18" t="s">
        <v>76</v>
      </c>
      <c r="L15" s="18" t="s">
        <v>77</v>
      </c>
      <c r="M15" s="18" t="s">
        <v>9</v>
      </c>
      <c r="N15" s="18" t="s">
        <v>78</v>
      </c>
      <c r="O15" s="18" t="s">
        <v>79</v>
      </c>
      <c r="P15" s="18" t="s">
        <v>80</v>
      </c>
      <c r="Q15" s="18" t="s">
        <v>8</v>
      </c>
      <c r="R15" s="18" t="s">
        <v>81</v>
      </c>
      <c r="S15" s="18" t="s">
        <v>14</v>
      </c>
      <c r="T15" s="23" t="s">
        <v>15</v>
      </c>
    </row>
    <row r="16" spans="1:20" ht="45.75">
      <c r="A16" s="56" t="s">
        <v>82</v>
      </c>
      <c r="B16" s="60" t="s">
        <v>83</v>
      </c>
      <c r="C16" s="63" t="s">
        <v>84</v>
      </c>
      <c r="D16" s="10" t="s">
        <v>85</v>
      </c>
      <c r="E16" s="10" t="s">
        <v>86</v>
      </c>
      <c r="F16" s="11" t="s">
        <v>87</v>
      </c>
      <c r="G16" s="12" t="s">
        <v>88</v>
      </c>
      <c r="H16" s="19" t="s">
        <v>89</v>
      </c>
      <c r="I16" s="20">
        <f t="shared" ref="I16:I18" si="0">J16+K16</f>
        <v>15</v>
      </c>
      <c r="J16" s="21">
        <v>5</v>
      </c>
      <c r="K16" s="21">
        <v>10</v>
      </c>
      <c r="L16" s="22">
        <f t="shared" ref="L16:L18" si="1">I16*36</f>
        <v>540</v>
      </c>
      <c r="M16" s="21">
        <v>130</v>
      </c>
      <c r="N16" s="21">
        <v>5</v>
      </c>
      <c r="O16" s="22">
        <f t="shared" ref="O16:O18" si="2">N16*36</f>
        <v>180</v>
      </c>
      <c r="P16" s="24">
        <v>153</v>
      </c>
      <c r="Q16" s="22">
        <f>I16*1.5</f>
        <v>22.5</v>
      </c>
      <c r="R16" s="25">
        <f t="shared" ref="R16:R18" si="3">M16+O16+P16+Q16</f>
        <v>485.5</v>
      </c>
      <c r="S16" s="26">
        <f t="shared" ref="S16:S18" si="4">L16-R16</f>
        <v>54.5</v>
      </c>
      <c r="T16" s="27">
        <f t="shared" ref="T16:T18" si="5">S16/L16</f>
        <v>0.10092592592592593</v>
      </c>
    </row>
    <row r="17" spans="1:20" ht="68.650000000000006">
      <c r="A17" s="57"/>
      <c r="B17" s="61"/>
      <c r="C17" s="64"/>
      <c r="D17" s="55" t="s">
        <v>90</v>
      </c>
      <c r="E17" s="10" t="s">
        <v>86</v>
      </c>
      <c r="F17" s="11" t="s">
        <v>91</v>
      </c>
      <c r="G17" s="12" t="s">
        <v>92</v>
      </c>
      <c r="H17" s="19" t="s">
        <v>93</v>
      </c>
      <c r="I17" s="20">
        <f t="shared" si="0"/>
        <v>20</v>
      </c>
      <c r="J17" s="21">
        <v>5</v>
      </c>
      <c r="K17" s="21">
        <v>15</v>
      </c>
      <c r="L17" s="22">
        <f t="shared" si="1"/>
        <v>720</v>
      </c>
      <c r="M17" s="21">
        <v>170</v>
      </c>
      <c r="N17" s="21">
        <v>10</v>
      </c>
      <c r="O17" s="22">
        <f t="shared" si="2"/>
        <v>360</v>
      </c>
      <c r="P17" s="24">
        <v>153</v>
      </c>
      <c r="Q17" s="22">
        <v>30</v>
      </c>
      <c r="R17" s="25">
        <f t="shared" si="3"/>
        <v>713</v>
      </c>
      <c r="S17" s="26">
        <f t="shared" si="4"/>
        <v>7</v>
      </c>
      <c r="T17" s="27">
        <f t="shared" si="5"/>
        <v>9.7222222222222224E-3</v>
      </c>
    </row>
    <row r="18" spans="1:20" ht="91.5">
      <c r="A18" s="57"/>
      <c r="B18" s="62"/>
      <c r="C18" s="65"/>
      <c r="D18" s="55"/>
      <c r="E18" s="10" t="s">
        <v>86</v>
      </c>
      <c r="F18" s="10" t="s">
        <v>94</v>
      </c>
      <c r="G18" s="15" t="s">
        <v>95</v>
      </c>
      <c r="H18" s="19" t="s">
        <v>96</v>
      </c>
      <c r="I18" s="20">
        <f t="shared" si="0"/>
        <v>30</v>
      </c>
      <c r="J18" s="21">
        <v>5</v>
      </c>
      <c r="K18" s="21">
        <v>25</v>
      </c>
      <c r="L18" s="22">
        <f t="shared" si="1"/>
        <v>1080</v>
      </c>
      <c r="M18" s="21">
        <v>170</v>
      </c>
      <c r="N18" s="21">
        <v>19</v>
      </c>
      <c r="O18" s="22">
        <f t="shared" si="2"/>
        <v>684</v>
      </c>
      <c r="P18" s="24">
        <v>153</v>
      </c>
      <c r="Q18" s="22">
        <f t="shared" ref="Q18:Q23" si="6">I18*1.5</f>
        <v>45</v>
      </c>
      <c r="R18" s="25">
        <f t="shared" si="3"/>
        <v>1052</v>
      </c>
      <c r="S18" s="26">
        <f t="shared" si="4"/>
        <v>28</v>
      </c>
      <c r="T18" s="27">
        <f t="shared" si="5"/>
        <v>2.5925925925925925E-2</v>
      </c>
    </row>
    <row r="19" spans="1:20" ht="74" customHeight="1">
      <c r="A19" s="58"/>
      <c r="B19" s="16" t="s">
        <v>97</v>
      </c>
      <c r="C19" s="14" t="s">
        <v>98</v>
      </c>
      <c r="D19" s="55" t="s">
        <v>99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</row>
    <row r="20" spans="1:20" ht="91.5">
      <c r="A20" s="59" t="s">
        <v>100</v>
      </c>
      <c r="B20" s="59" t="s">
        <v>83</v>
      </c>
      <c r="C20" s="10" t="s">
        <v>84</v>
      </c>
      <c r="D20" s="59" t="s">
        <v>101</v>
      </c>
      <c r="E20" s="13" t="s">
        <v>102</v>
      </c>
      <c r="F20" s="10" t="s">
        <v>94</v>
      </c>
      <c r="G20" s="12" t="s">
        <v>103</v>
      </c>
      <c r="H20" s="19" t="s">
        <v>104</v>
      </c>
      <c r="I20" s="20">
        <f t="shared" ref="I20:I23" si="7">J20+K20</f>
        <v>35</v>
      </c>
      <c r="J20" s="10">
        <v>0</v>
      </c>
      <c r="K20" s="10">
        <v>35</v>
      </c>
      <c r="L20" s="22">
        <f t="shared" ref="L20:L23" si="8">I20*36</f>
        <v>1260</v>
      </c>
      <c r="M20" s="21">
        <v>296.39999999999998</v>
      </c>
      <c r="N20" s="21">
        <v>19</v>
      </c>
      <c r="O20" s="22">
        <f t="shared" ref="O20:O23" si="9">N20*36</f>
        <v>684</v>
      </c>
      <c r="P20" s="24">
        <v>153</v>
      </c>
      <c r="Q20" s="22">
        <f t="shared" si="6"/>
        <v>52.5</v>
      </c>
      <c r="R20" s="25">
        <f t="shared" ref="R20:R23" si="10">M20+O20+P20+Q20</f>
        <v>1185.9000000000001</v>
      </c>
      <c r="S20" s="26">
        <f t="shared" ref="S20:S23" si="11">L20-R20</f>
        <v>74.099999999999909</v>
      </c>
      <c r="T20" s="27">
        <f t="shared" ref="T20:T23" si="12">S20/L20</f>
        <v>5.8809523809523735E-2</v>
      </c>
    </row>
    <row r="21" spans="1:20" ht="68.650000000000006">
      <c r="A21" s="59"/>
      <c r="B21" s="59"/>
      <c r="C21" s="10" t="s">
        <v>84</v>
      </c>
      <c r="D21" s="59"/>
      <c r="E21" s="13" t="s">
        <v>105</v>
      </c>
      <c r="F21" s="10" t="s">
        <v>91</v>
      </c>
      <c r="G21" s="12" t="s">
        <v>106</v>
      </c>
      <c r="H21" s="19" t="s">
        <v>107</v>
      </c>
      <c r="I21" s="20">
        <f t="shared" si="7"/>
        <v>30</v>
      </c>
      <c r="J21" s="10">
        <v>5</v>
      </c>
      <c r="K21" s="10">
        <f>15+10</f>
        <v>25</v>
      </c>
      <c r="L21" s="22">
        <f t="shared" si="8"/>
        <v>1080</v>
      </c>
      <c r="M21" s="21">
        <v>296.39999999999998</v>
      </c>
      <c r="N21" s="21">
        <v>16</v>
      </c>
      <c r="O21" s="22">
        <f t="shared" si="9"/>
        <v>576</v>
      </c>
      <c r="P21" s="24">
        <v>153</v>
      </c>
      <c r="Q21" s="22">
        <f t="shared" si="6"/>
        <v>45</v>
      </c>
      <c r="R21" s="25">
        <f t="shared" si="10"/>
        <v>1070.4000000000001</v>
      </c>
      <c r="S21" s="26">
        <f t="shared" si="11"/>
        <v>9.5999999999999091</v>
      </c>
      <c r="T21" s="27">
        <f t="shared" si="12"/>
        <v>8.8888888888888039E-3</v>
      </c>
    </row>
    <row r="22" spans="1:20" ht="91.5">
      <c r="A22" s="59"/>
      <c r="B22" s="59"/>
      <c r="C22" s="59" t="s">
        <v>84</v>
      </c>
      <c r="D22" s="55" t="s">
        <v>108</v>
      </c>
      <c r="E22" s="13" t="s">
        <v>102</v>
      </c>
      <c r="F22" s="10" t="s">
        <v>94</v>
      </c>
      <c r="G22" s="12" t="s">
        <v>109</v>
      </c>
      <c r="H22" s="19" t="s">
        <v>110</v>
      </c>
      <c r="I22" s="10">
        <v>35</v>
      </c>
      <c r="J22" s="10">
        <v>0</v>
      </c>
      <c r="K22" s="10">
        <v>35</v>
      </c>
      <c r="L22" s="22">
        <f t="shared" si="8"/>
        <v>1260</v>
      </c>
      <c r="M22" s="21">
        <v>343</v>
      </c>
      <c r="N22" s="21">
        <v>19</v>
      </c>
      <c r="O22" s="22">
        <f t="shared" si="9"/>
        <v>684</v>
      </c>
      <c r="P22" s="24">
        <v>153</v>
      </c>
      <c r="Q22" s="22">
        <f t="shared" si="6"/>
        <v>52.5</v>
      </c>
      <c r="R22" s="25">
        <f t="shared" si="10"/>
        <v>1232.5</v>
      </c>
      <c r="S22" s="26">
        <f t="shared" si="11"/>
        <v>27.5</v>
      </c>
      <c r="T22" s="27">
        <f t="shared" si="12"/>
        <v>2.1825396825396824E-2</v>
      </c>
    </row>
    <row r="23" spans="1:20" ht="68.650000000000006">
      <c r="A23" s="59"/>
      <c r="B23" s="59"/>
      <c r="C23" s="59"/>
      <c r="D23" s="55"/>
      <c r="E23" s="13" t="s">
        <v>105</v>
      </c>
      <c r="F23" s="10" t="s">
        <v>91</v>
      </c>
      <c r="G23" s="12" t="s">
        <v>106</v>
      </c>
      <c r="H23" s="19" t="s">
        <v>107</v>
      </c>
      <c r="I23" s="20">
        <f t="shared" si="7"/>
        <v>30</v>
      </c>
      <c r="J23" s="10">
        <v>5</v>
      </c>
      <c r="K23" s="10">
        <f>15+10</f>
        <v>25</v>
      </c>
      <c r="L23" s="22">
        <f t="shared" si="8"/>
        <v>1080</v>
      </c>
      <c r="M23" s="21">
        <v>296.39999999999998</v>
      </c>
      <c r="N23" s="21">
        <v>16</v>
      </c>
      <c r="O23" s="22">
        <f t="shared" si="9"/>
        <v>576</v>
      </c>
      <c r="P23" s="24">
        <v>153</v>
      </c>
      <c r="Q23" s="22">
        <f t="shared" si="6"/>
        <v>45</v>
      </c>
      <c r="R23" s="25">
        <f t="shared" si="10"/>
        <v>1070.4000000000001</v>
      </c>
      <c r="S23" s="26">
        <f t="shared" si="11"/>
        <v>9.5999999999999091</v>
      </c>
      <c r="T23" s="27">
        <f t="shared" si="12"/>
        <v>8.8888888888888039E-3</v>
      </c>
    </row>
  </sheetData>
  <mergeCells count="10">
    <mergeCell ref="D19:T19"/>
    <mergeCell ref="A16:A19"/>
    <mergeCell ref="A20:A23"/>
    <mergeCell ref="B16:B18"/>
    <mergeCell ref="B20:B23"/>
    <mergeCell ref="C16:C18"/>
    <mergeCell ref="C22:C23"/>
    <mergeCell ref="D17:D18"/>
    <mergeCell ref="D20:D21"/>
    <mergeCell ref="D22:D23"/>
  </mergeCells>
  <phoneticPr fontId="23" type="noConversion"/>
  <conditionalFormatting sqref="T15:T18">
    <cfRule type="cellIs" dxfId="3" priority="5" operator="greaterThan">
      <formula>0.5</formula>
    </cfRule>
    <cfRule type="cellIs" dxfId="2" priority="6" operator="lessThan">
      <formula>0.18</formula>
    </cfRule>
  </conditionalFormatting>
  <conditionalFormatting sqref="T20:T23">
    <cfRule type="cellIs" dxfId="1" priority="1" operator="greaterThan">
      <formula>0.5</formula>
    </cfRule>
    <cfRule type="cellIs" dxfId="0" priority="2" operator="lessThan">
      <formula>0.18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千里眼收支差测算</vt:lpstr>
    </vt:vector>
  </TitlesOfParts>
  <Company>江西有限公司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黄南兰</dc:creator>
  <cp:lastModifiedBy>旭 黄</cp:lastModifiedBy>
  <dcterms:created xsi:type="dcterms:W3CDTF">2025-03-10T07:15:00Z</dcterms:created>
  <dcterms:modified xsi:type="dcterms:W3CDTF">2026-06-06T03:44:09Z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67C244A205BD411794298CF0E1A5B8A9</vt:lpwstr>
  </property>
  <property fmtid="{D5CDD505-2E9C-101B-9397-08002B2CF9AE}" pid="3" name="KSOProductBuildVer">
    <vt:lpwstr>2052-11.8.2.12085</vt:lpwstr>
  </property>
</Properties>
</file>